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workbook.xml" ContentType="application/vnd.openxmlformats-officedocument.spreadsheetml.sheet.main+xml"/>
  <Override PartName="/xl/media/image9.wmf" ContentType="image/x-wmf"/>
  <Override PartName="/xl/media/image11.png" ContentType="image/png"/>
  <Override PartName="/xl/media/image10.wmf" ContentType="image/x-wmf"/>
  <Override PartName="/xl/media/image12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3.xml" ContentType="application/vnd.openxmlformats-officedocument.drawingml.chart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name="Dm" vbProcedure="false">Feuil1!$C$33</definedName>
    <definedName function="false" hidden="false" name="Dp" vbProcedure="false">Feuil1!$F$33</definedName>
    <definedName function="false" hidden="false" name="Hm" vbProcedure="false">Feuil1!$C$34</definedName>
    <definedName function="false" hidden="false" name="Hp" vbProcedure="false">Feuil1!$F$34</definedName>
    <definedName function="false" hidden="false" name="nmax" vbProcedure="false">Feuil1!$C$38</definedName>
    <definedName function="false" hidden="false" name="np" vbProcedure="false">Feuil1!$F$35</definedName>
    <definedName function="false" hidden="false" name="ReoptM" vbProcedure="false">Feuil1!$C$41</definedName>
    <definedName function="false" hidden="false" name="ReoptP" vbProcedure="false">Feuil1!$F$41</definedName>
    <definedName function="false" hidden="false" name="Reref" vbProcedure="false">Feuil1!$C$40</definedName>
    <definedName function="false" hidden="false" name="Vref" vbProcedure="false">Feuil1!$C$42</definedName>
    <definedName function="false" hidden="false" name="ηmax" vbProcedure="false">Feuil1!$C$36</definedName>
    <definedName function="false" hidden="false" name="ν" vbProcedure="false">Feuil1!$C$39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MS</author>
  </authors>
  <commentList>
    <comment ref="B33" authorId="0">
      <text>
        <r>
          <rPr>
            <sz val="11"/>
            <color rgb="FF000000"/>
            <rFont val="Calibri"/>
            <family val="2"/>
            <charset val="1"/>
          </rPr>
          <t xml:space="preserve">Diamètre modèle</t>
        </r>
      </text>
    </comment>
    <comment ref="B34" authorId="0">
      <text>
        <r>
          <rPr>
            <sz val="11"/>
            <color rgb="FF000000"/>
            <rFont val="Calibri"/>
            <family val="2"/>
            <charset val="1"/>
          </rPr>
          <t xml:space="preserve">Chute Modèle</t>
        </r>
      </text>
    </comment>
    <comment ref="B36" authorId="0">
      <text>
        <r>
          <rPr>
            <sz val="11"/>
            <color rgb="FF000000"/>
            <rFont val="Calibri"/>
            <family val="2"/>
            <charset val="1"/>
          </rPr>
          <t xml:space="preserve">Rendement modèle au sommet
</t>
        </r>
      </text>
    </comment>
    <comment ref="B37" authorId="0">
      <text>
        <r>
          <rPr>
            <sz val="11"/>
            <color rgb="FF000000"/>
            <rFont val="Calibri"/>
            <family val="2"/>
            <charset val="1"/>
          </rPr>
          <t xml:space="preserve">Vitesse au rendement sommet</t>
        </r>
      </text>
    </comment>
    <comment ref="B38" authorId="0">
      <text>
        <r>
          <rPr>
            <sz val="11"/>
            <color rgb="FF000000"/>
            <rFont val="Calibri"/>
            <family val="2"/>
            <charset val="1"/>
          </rPr>
          <t xml:space="preserve">Vitesse de rotation au sommet</t>
        </r>
      </text>
    </comment>
    <comment ref="B39" authorId="0">
      <text>
        <r>
          <rPr>
            <sz val="11"/>
            <color rgb="FF000000"/>
            <rFont val="Calibri"/>
            <family val="2"/>
            <charset val="1"/>
          </rPr>
          <t xml:space="preserve">Viscosité cinématique de l’eau</t>
        </r>
      </text>
    </comment>
    <comment ref="B40" authorId="0">
      <text>
        <r>
          <rPr>
            <sz val="11"/>
            <color rgb="FF000000"/>
            <rFont val="Calibri"/>
            <family val="2"/>
            <charset val="1"/>
          </rPr>
          <t xml:space="preserve">Reynolds de référence</t>
        </r>
      </text>
    </comment>
    <comment ref="B41" authorId="0">
      <text>
        <r>
          <rPr>
            <sz val="11"/>
            <color rgb="FF000000"/>
            <rFont val="Calibri"/>
            <family val="2"/>
            <charset val="1"/>
          </rPr>
          <t xml:space="preserve">Reynolds du point sommet</t>
        </r>
      </text>
    </comment>
    <comment ref="E33" authorId="0">
      <text>
        <r>
          <rPr>
            <sz val="11"/>
            <color rgb="FF000000"/>
            <rFont val="Calibri"/>
            <family val="2"/>
            <charset val="1"/>
          </rPr>
          <t xml:space="preserve">Diamètre du prototype</t>
        </r>
      </text>
    </comment>
    <comment ref="E34" authorId="0">
      <text>
        <r>
          <rPr>
            <sz val="11"/>
            <color rgb="FF000000"/>
            <rFont val="Calibri"/>
            <family val="2"/>
            <charset val="1"/>
          </rPr>
          <t xml:space="preserve">Chute du prototype</t>
        </r>
      </text>
    </comment>
    <comment ref="E35" authorId="0">
      <text>
        <r>
          <rPr>
            <sz val="11"/>
            <color rgb="FF000000"/>
            <rFont val="Calibri"/>
            <family val="2"/>
            <charset val="1"/>
          </rPr>
          <t xml:space="preserve">Vitesse synchrone du prototype</t>
        </r>
      </text>
    </comment>
    <comment ref="E41" authorId="0">
      <text>
        <r>
          <rPr>
            <sz val="11"/>
            <color rgb="FF000000"/>
            <rFont val="Calibri"/>
            <family val="2"/>
            <charset val="1"/>
          </rPr>
          <t xml:space="preserve">Reynolds du prototype</t>
        </r>
      </text>
    </comment>
  </commentList>
</comments>
</file>

<file path=xl/sharedStrings.xml><?xml version="1.0" encoding="utf-8"?>
<sst xmlns="http://schemas.openxmlformats.org/spreadsheetml/2006/main" count="83" uniqueCount="59">
  <si>
    <t xml:space="preserve">Requis:</t>
  </si>
  <si>
    <r>
      <rPr>
        <sz val="16"/>
        <color rgb="FF000000"/>
        <rFont val="Arial"/>
        <family val="2"/>
        <charset val="1"/>
      </rPr>
      <t xml:space="preserve">•</t>
    </r>
    <r>
      <rPr>
        <sz val="16"/>
        <color rgb="FF000000"/>
        <rFont val="Calibri"/>
        <family val="2"/>
        <charset val="1"/>
      </rPr>
      <t xml:space="preserve">150 MW sous 150 m de chute nette</t>
    </r>
  </si>
  <si>
    <t xml:space="preserve">Problème</t>
  </si>
  <si>
    <r>
      <rPr>
        <sz val="16"/>
        <color rgb="FF000000"/>
        <rFont val="Arial"/>
        <family val="2"/>
        <charset val="1"/>
      </rPr>
      <t xml:space="preserve">•</t>
    </r>
    <r>
      <rPr>
        <sz val="16"/>
        <color rgb="FF000000"/>
        <rFont val="Calibri"/>
        <family val="2"/>
        <charset val="1"/>
      </rPr>
      <t xml:space="preserve">Trouver le diamètre de la roue et sa vitesse de rotation</t>
    </r>
  </si>
  <si>
    <t xml:space="preserve">Solution:</t>
  </si>
  <si>
    <r>
      <rPr>
        <sz val="16"/>
        <color rgb="FF000000"/>
        <rFont val="Arial"/>
        <family val="2"/>
        <charset val="1"/>
      </rPr>
      <t xml:space="preserve">•</t>
    </r>
    <r>
      <rPr>
        <sz val="16"/>
        <color rgb="FF000000"/>
        <rFont val="Calibri"/>
        <family val="2"/>
        <charset val="1"/>
      </rPr>
      <t xml:space="preserve">Pmax choisi à n</t>
    </r>
    <r>
      <rPr>
        <vertAlign val="subscript"/>
        <sz val="16"/>
        <color rgb="FF000000"/>
        <rFont val="Calibri"/>
        <family val="2"/>
        <charset val="1"/>
      </rPr>
      <t xml:space="preserve">11</t>
    </r>
    <r>
      <rPr>
        <sz val="16"/>
        <color rgb="FF000000"/>
        <rFont val="Calibri"/>
        <family val="2"/>
        <charset val="1"/>
      </rPr>
      <t xml:space="preserve">=64 tpm et Q</t>
    </r>
    <r>
      <rPr>
        <vertAlign val="subscript"/>
        <sz val="16"/>
        <color rgb="FF000000"/>
        <rFont val="Calibri"/>
        <family val="2"/>
        <charset val="1"/>
      </rPr>
      <t xml:space="preserve">11</t>
    </r>
    <r>
      <rPr>
        <sz val="16"/>
        <color rgb="FF000000"/>
        <rFont val="Calibri"/>
        <family val="2"/>
        <charset val="1"/>
      </rPr>
      <t xml:space="preserve">=800 l/s</t>
    </r>
  </si>
  <si>
    <t xml:space="preserve">P =ρQ gHη</t>
  </si>
  <si>
    <r>
      <rPr>
        <sz val="16"/>
        <color rgb="FF000000"/>
        <rFont val="Calibri"/>
        <family val="2"/>
        <charset val="1"/>
      </rPr>
      <t xml:space="preserve">150</t>
    </r>
    <r>
      <rPr>
        <vertAlign val="superscript"/>
        <sz val="16"/>
        <color rgb="FF000000"/>
        <rFont val="Calibri"/>
        <family val="2"/>
        <charset val="1"/>
      </rPr>
      <t xml:space="preserve">e</t>
    </r>
    <r>
      <rPr>
        <sz val="16"/>
        <color rgb="FF000000"/>
        <rFont val="Calibri"/>
        <family val="2"/>
        <charset val="1"/>
      </rPr>
      <t xml:space="preserve">10</t>
    </r>
    <r>
      <rPr>
        <vertAlign val="superscript"/>
        <sz val="16"/>
        <color rgb="FF000000"/>
        <rFont val="Calibri"/>
        <family val="2"/>
        <charset val="1"/>
      </rPr>
      <t xml:space="preserve">6</t>
    </r>
    <r>
      <rPr>
        <sz val="16"/>
        <color rgb="FF000000"/>
        <rFont val="Calibri"/>
        <family val="2"/>
        <charset val="1"/>
      </rPr>
      <t xml:space="preserve">=1000*Q*9.81*150*0,93</t>
    </r>
  </si>
  <si>
    <t xml:space="preserve">Q = 110 m³/s</t>
  </si>
  <si>
    <r>
      <rPr>
        <sz val="16"/>
        <color rgb="FF000000"/>
        <rFont val="Calibri"/>
        <family val="2"/>
        <charset val="1"/>
      </rPr>
      <t xml:space="preserve">Q</t>
    </r>
    <r>
      <rPr>
        <vertAlign val="subscript"/>
        <sz val="16"/>
        <color rgb="FF000000"/>
        <rFont val="Calibri"/>
        <family val="2"/>
        <charset val="1"/>
      </rPr>
      <t xml:space="preserve">11</t>
    </r>
    <r>
      <rPr>
        <sz val="16"/>
        <color rgb="FF000000"/>
        <rFont val="Calibri"/>
        <family val="2"/>
        <charset val="1"/>
      </rPr>
      <t xml:space="preserve">= 0.8= 110/(D²racine(150))</t>
    </r>
  </si>
  <si>
    <t xml:space="preserve">D=3,35m</t>
  </si>
  <si>
    <r>
      <rPr>
        <sz val="16"/>
        <color rgb="FF000000"/>
        <rFont val="Calibri"/>
        <family val="2"/>
        <charset val="1"/>
      </rPr>
      <t xml:space="preserve">n</t>
    </r>
    <r>
      <rPr>
        <vertAlign val="subscript"/>
        <sz val="16"/>
        <color rgb="FF000000"/>
        <rFont val="Calibri"/>
        <family val="2"/>
        <charset val="1"/>
      </rPr>
      <t xml:space="preserve">11</t>
    </r>
    <r>
      <rPr>
        <sz val="16"/>
        <color rgb="FF000000"/>
        <rFont val="Calibri"/>
        <family val="2"/>
        <charset val="1"/>
      </rPr>
      <t xml:space="preserve">=64=n*3.35/racine(150)</t>
    </r>
  </si>
  <si>
    <t xml:space="preserve">n=234 tpm</t>
  </si>
  <si>
    <r>
      <rPr>
        <sz val="16"/>
        <color rgb="FF000000"/>
        <rFont val="Arial"/>
        <family val="2"/>
        <charset val="1"/>
      </rPr>
      <t xml:space="preserve">•</t>
    </r>
    <r>
      <rPr>
        <sz val="16"/>
        <color rgb="FF000000"/>
        <rFont val="Calibri"/>
        <family val="2"/>
        <charset val="1"/>
      </rPr>
      <t xml:space="preserve">La vitesse synchrone la plus proche est:</t>
    </r>
  </si>
  <si>
    <t xml:space="preserve">3600/234 = 15,4</t>
  </si>
  <si>
    <r>
      <rPr>
        <sz val="16"/>
        <color rgb="FF000000"/>
        <rFont val="Arial"/>
        <family val="2"/>
        <charset val="1"/>
      </rPr>
      <t xml:space="preserve">•</t>
    </r>
    <r>
      <rPr>
        <sz val="16"/>
        <color rgb="FF000000"/>
        <rFont val="Calibri"/>
        <family val="2"/>
        <charset val="1"/>
      </rPr>
      <t xml:space="preserve">Donc 2 choix voisins:</t>
    </r>
  </si>
  <si>
    <r>
      <rPr>
        <sz val="16"/>
        <color rgb="FF000000"/>
        <rFont val="Calibri"/>
        <family val="2"/>
        <charset val="1"/>
      </rPr>
      <t xml:space="preserve">n’=3600/15 = 240 tpm donc n</t>
    </r>
    <r>
      <rPr>
        <vertAlign val="subscript"/>
        <sz val="16"/>
        <color rgb="FF000000"/>
        <rFont val="Calibri"/>
        <family val="2"/>
        <charset val="1"/>
      </rPr>
      <t xml:space="preserve">11</t>
    </r>
    <r>
      <rPr>
        <sz val="16"/>
        <color rgb="FF000000"/>
        <rFont val="Calibri"/>
        <family val="2"/>
        <charset val="1"/>
      </rPr>
      <t xml:space="preserve">= 65,6</t>
    </r>
  </si>
  <si>
    <r>
      <rPr>
        <sz val="16"/>
        <color rgb="FF000000"/>
        <rFont val="Calibri"/>
        <family val="2"/>
        <charset val="1"/>
      </rPr>
      <t xml:space="preserve">n’’=3600/16=225 tpm donc n</t>
    </r>
    <r>
      <rPr>
        <vertAlign val="subscript"/>
        <sz val="16"/>
        <color rgb="FF000000"/>
        <rFont val="Calibri"/>
        <family val="2"/>
        <charset val="1"/>
      </rPr>
      <t xml:space="preserve">11</t>
    </r>
    <r>
      <rPr>
        <sz val="16"/>
        <color rgb="FF000000"/>
        <rFont val="Calibri"/>
        <family val="2"/>
        <charset val="1"/>
      </rPr>
      <t xml:space="preserve">= 61,5</t>
    </r>
  </si>
  <si>
    <t xml:space="preserve">On préférera 240 tpm.</t>
  </si>
  <si>
    <t xml:space="preserve">Dm</t>
  </si>
  <si>
    <t xml:space="preserve">Dp</t>
  </si>
  <si>
    <t xml:space="preserve">k</t>
  </si>
  <si>
    <t xml:space="preserve">a</t>
  </si>
  <si>
    <t xml:space="preserve">b</t>
  </si>
  <si>
    <t xml:space="preserve">Hm</t>
  </si>
  <si>
    <t xml:space="preserve">Hp</t>
  </si>
  <si>
    <t xml:space="preserve">Moody</t>
  </si>
  <si>
    <t xml:space="preserve">np</t>
  </si>
  <si>
    <t xml:space="preserve">Acqueret</t>
  </si>
  <si>
    <t xml:space="preserve">η_hoptM</t>
  </si>
  <si>
    <t xml:space="preserve">Hutton</t>
  </si>
  <si>
    <t xml:space="preserve">n11max</t>
  </si>
  <si>
    <t xml:space="preserve">nmax</t>
  </si>
  <si>
    <t xml:space="preserve">ν</t>
  </si>
  <si>
    <t xml:space="preserve">Reref</t>
  </si>
  <si>
    <t xml:space="preserve">ReoptM</t>
  </si>
  <si>
    <t xml:space="preserve">ReoptP</t>
  </si>
  <si>
    <t xml:space="preserve">Vref</t>
  </si>
  <si>
    <t xml:space="preserve">(Dp/Dm)^a (Hp/Hm)^b</t>
  </si>
  <si>
    <t xml:space="preserve">1-k(1-…)</t>
  </si>
  <si>
    <t xml:space="preserve">1-ηmax</t>
  </si>
  <si>
    <t xml:space="preserve">1-ηp</t>
  </si>
  <si>
    <t xml:space="preserve">ηp max</t>
  </si>
  <si>
    <t xml:space="preserve">dηp</t>
  </si>
  <si>
    <t xml:space="preserve">dref</t>
  </si>
  <si>
    <t xml:space="preserve">CEI60193</t>
  </si>
  <si>
    <t xml:space="preserve">Lecture de la colline à n11=65.6; mesurée à chute modèle constante (20m)</t>
  </si>
  <si>
    <t xml:space="preserve">Rend. Mod.</t>
  </si>
  <si>
    <t xml:space="preserve">Vit. Mod.</t>
  </si>
  <si>
    <t xml:space="preserve">CEI 60193</t>
  </si>
  <si>
    <t xml:space="preserve">Modèle</t>
  </si>
  <si>
    <t xml:space="preserve">CE 60193</t>
  </si>
  <si>
    <t xml:space="preserve">n11</t>
  </si>
  <si>
    <t xml:space="preserve">Q11</t>
  </si>
  <si>
    <t xml:space="preserve">ηm</t>
  </si>
  <si>
    <t xml:space="preserve">nm</t>
  </si>
  <si>
    <t xml:space="preserve">ReM</t>
  </si>
  <si>
    <t xml:space="preserve">ηp</t>
  </si>
  <si>
    <t xml:space="preserve">Pp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</si>
</sst>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0000000000"/>
    <numFmt numFmtId="167" formatCode="0.0000"/>
    <numFmt numFmtId="168" formatCode="0\ %"/>
    <numFmt numFmtId="169" formatCode="0.00\ %"/>
    <numFmt numFmtId="170" formatCode="0"/>
    <numFmt numFmtId="171" formatCode="0.0"/>
    <numFmt numFmtId="172" formatCode="0%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vertAlign val="subscript"/>
      <sz val="16"/>
      <color rgb="FF000000"/>
      <name val="Calibri"/>
      <family val="2"/>
      <charset val="1"/>
    </font>
    <font>
      <b val="true"/>
      <sz val="16"/>
      <color rgb="FF000000"/>
      <name val="Cambria Math"/>
      <family val="1"/>
      <charset val="1"/>
    </font>
    <font>
      <vertAlign val="superscript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24"/>
      <color rgb="FF595959"/>
      <name val="Calibri"/>
      <family val="2"/>
    </font>
    <font>
      <sz val="9"/>
      <color rgb="FF595959"/>
      <name val="Calibri"/>
      <family val="2"/>
    </font>
    <font>
      <b val="true"/>
      <sz val="11"/>
      <color rgb="FF595959"/>
      <name val="Calibri"/>
      <family val="2"/>
    </font>
    <font>
      <b val="true"/>
      <sz val="10.5"/>
      <color rgb="FF59595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  <fill>
      <patternFill patternType="solid">
        <fgColor rgb="FFBDD7EE"/>
        <bgColor rgb="FFD9D9D9"/>
      </patternFill>
    </fill>
    <fill>
      <patternFill patternType="solid">
        <fgColor rgb="FFFFF2CC"/>
        <bgColor rgb="FFE2F0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7" shrinkToFit="false" readingOrder="1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15" shrinkToFit="false" readingOrder="1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 readingOrder="1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D9D9D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2400" spc="-1" strike="noStrike">
                <a:solidFill>
                  <a:srgbClr val="595959"/>
                </a:solidFill>
                <a:latin typeface="Calibri"/>
              </a:rPr>
              <a:t>Comparaison des majorations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91258217045"/>
          <c:y val="0.172278023302531"/>
          <c:w val="0.840156844654596"/>
          <c:h val="0.719726797910808"/>
        </c:manualLayout>
      </c:layout>
      <c:scatterChart>
        <c:scatterStyle val="lineMarker"/>
        <c:varyColors val="0"/>
        <c:ser>
          <c:idx val="0"/>
          <c:order val="0"/>
          <c:tx>
            <c:strRef>
              <c:f>"Modèle"</c:f>
              <c:strCache>
                <c:ptCount val="1"/>
                <c:pt idx="0">
                  <c:v>Modèle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Feuil1!$L$60:$L$66</c:f>
              <c:numCache>
                <c:formatCode>General</c:formatCode>
                <c:ptCount val="7"/>
                <c:pt idx="0">
                  <c:v>45.385629408141</c:v>
                </c:pt>
                <c:pt idx="1">
                  <c:v>69.0088090644283</c:v>
                </c:pt>
                <c:pt idx="2">
                  <c:v>90.6094562158965</c:v>
                </c:pt>
                <c:pt idx="3">
                  <c:v>111.401090365437</c:v>
                </c:pt>
                <c:pt idx="4">
                  <c:v>132.657906991086</c:v>
                </c:pt>
                <c:pt idx="5">
                  <c:v>150.800023559314</c:v>
                </c:pt>
                <c:pt idx="6">
                  <c:v>166.10048195827</c:v>
                </c:pt>
              </c:numCache>
            </c:numRef>
          </c:xVal>
          <c:yVal>
            <c:numRef>
              <c:f>Feuil1!$Q$60:$Q$66</c:f>
              <c:numCache>
                <c:formatCode>General</c:formatCode>
                <c:ptCount val="7"/>
                <c:pt idx="0">
                  <c:v>0.748</c:v>
                </c:pt>
                <c:pt idx="1">
                  <c:v>0.853</c:v>
                </c:pt>
                <c:pt idx="2">
                  <c:v>0.896</c:v>
                </c:pt>
                <c:pt idx="3">
                  <c:v>0.918</c:v>
                </c:pt>
                <c:pt idx="4">
                  <c:v>0.937</c:v>
                </c:pt>
                <c:pt idx="5">
                  <c:v>0.932</c:v>
                </c:pt>
                <c:pt idx="6">
                  <c:v>0.9125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"Moody"</c:f>
              <c:strCache>
                <c:ptCount val="1"/>
                <c:pt idx="0">
                  <c:v>Moody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Feuil1!$M$60:$M$66</c:f>
              <c:numCache>
                <c:formatCode>General</c:formatCode>
                <c:ptCount val="7"/>
                <c:pt idx="0">
                  <c:v>46.9564096403046</c:v>
                </c:pt>
                <c:pt idx="1">
                  <c:v>71.1031827073131</c:v>
                </c:pt>
                <c:pt idx="2">
                  <c:v>93.2274232695025</c:v>
                </c:pt>
                <c:pt idx="3">
                  <c:v>114.542650829764</c:v>
                </c:pt>
                <c:pt idx="4">
                  <c:v>136.323060866134</c:v>
                </c:pt>
                <c:pt idx="5">
                  <c:v>154.988770845083</c:v>
                </c:pt>
                <c:pt idx="6">
                  <c:v>170.812822654761</c:v>
                </c:pt>
              </c:numCache>
            </c:numRef>
          </c:xVal>
          <c:yVal>
            <c:numRef>
              <c:f>Feuil1!$R$60:$R$66</c:f>
              <c:numCache>
                <c:formatCode>General</c:formatCode>
                <c:ptCount val="7"/>
                <c:pt idx="0">
                  <c:v>0.773888009684573</c:v>
                </c:pt>
                <c:pt idx="1">
                  <c:v>0.878888009684573</c:v>
                </c:pt>
                <c:pt idx="2">
                  <c:v>0.921888009684573</c:v>
                </c:pt>
                <c:pt idx="3">
                  <c:v>0.943888009684573</c:v>
                </c:pt>
                <c:pt idx="4">
                  <c:v>0.962888009684573</c:v>
                </c:pt>
                <c:pt idx="5">
                  <c:v>0.957888009684573</c:v>
                </c:pt>
                <c:pt idx="6">
                  <c:v>0.938388009684573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"Acqueret"</c:f>
              <c:strCache>
                <c:ptCount val="1"/>
                <c:pt idx="0">
                  <c:v>Acqueret</c:v>
                </c:pt>
              </c:strCache>
            </c:strRef>
          </c:tx>
          <c:spPr>
            <a:solidFill>
              <a:srgbClr val="a5a5a5"/>
            </a:solidFill>
            <a:ln w="19080">
              <a:solidFill>
                <a:srgbClr val="a5a5a5"/>
              </a:solidFill>
              <a:round/>
            </a:ln>
          </c:spPr>
          <c:marker>
            <c:symbol val="circle"/>
            <c:size val="5"/>
            <c:spPr>
              <a:solidFill>
                <a:srgbClr val="a5a5a5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Feuil1!$N$60:$N$66</c:f>
              <c:numCache>
                <c:formatCode>General</c:formatCode>
                <c:ptCount val="7"/>
                <c:pt idx="0">
                  <c:v>46.5341655289125</c:v>
                </c:pt>
                <c:pt idx="1">
                  <c:v>70.5401905587903</c:v>
                </c:pt>
                <c:pt idx="2">
                  <c:v>92.523683083849</c:v>
                </c:pt>
                <c:pt idx="3">
                  <c:v>113.69816260698</c:v>
                </c:pt>
                <c:pt idx="4">
                  <c:v>135.337824606219</c:v>
                </c:pt>
                <c:pt idx="5">
                  <c:v>153.862786548037</c:v>
                </c:pt>
                <c:pt idx="6">
                  <c:v>169.546090320585</c:v>
                </c:pt>
              </c:numCache>
            </c:numRef>
          </c:xVal>
          <c:yVal>
            <c:numRef>
              <c:f>Feuil1!$S$60:$S$66</c:f>
              <c:numCache>
                <c:formatCode>General</c:formatCode>
                <c:ptCount val="7"/>
                <c:pt idx="0">
                  <c:v>0.766929009678622</c:v>
                </c:pt>
                <c:pt idx="1">
                  <c:v>0.871929009678622</c:v>
                </c:pt>
                <c:pt idx="2">
                  <c:v>0.914929009678622</c:v>
                </c:pt>
                <c:pt idx="3">
                  <c:v>0.936929009678622</c:v>
                </c:pt>
                <c:pt idx="4">
                  <c:v>0.955929009678622</c:v>
                </c:pt>
                <c:pt idx="5">
                  <c:v>0.950929009678622</c:v>
                </c:pt>
                <c:pt idx="6">
                  <c:v>0.931429009678622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"Hutton"</c:f>
              <c:strCache>
                <c:ptCount val="1"/>
                <c:pt idx="0">
                  <c:v>Hutton</c:v>
                </c:pt>
              </c:strCache>
            </c:strRef>
          </c:tx>
          <c:spPr>
            <a:solidFill>
              <a:srgbClr val="ffc000"/>
            </a:solidFill>
            <a:ln w="19080">
              <a:solidFill>
                <a:srgbClr val="ffc000"/>
              </a:solidFill>
              <a:round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Feuil1!$O$60:$O$66</c:f>
              <c:numCache>
                <c:formatCode>General</c:formatCode>
                <c:ptCount val="7"/>
                <c:pt idx="0">
                  <c:v>46.8134042220754</c:v>
                </c:pt>
                <c:pt idx="1">
                  <c:v>70.9125088163408</c:v>
                </c:pt>
                <c:pt idx="2">
                  <c:v>92.9890809057871</c:v>
                </c:pt>
                <c:pt idx="3">
                  <c:v>114.256639993306</c:v>
                </c:pt>
                <c:pt idx="4">
                  <c:v>135.989381556933</c:v>
                </c:pt>
                <c:pt idx="5">
                  <c:v>154.607423063138</c:v>
                </c:pt>
                <c:pt idx="6">
                  <c:v>170.383806400073</c:v>
                </c:pt>
              </c:numCache>
            </c:numRef>
          </c:xVal>
          <c:yVal>
            <c:numRef>
              <c:f>Feuil1!$T$60:$T$66</c:f>
              <c:numCache>
                <c:formatCode>General</c:formatCode>
                <c:ptCount val="7"/>
                <c:pt idx="0">
                  <c:v>0.771531139145804</c:v>
                </c:pt>
                <c:pt idx="1">
                  <c:v>0.876531139145805</c:v>
                </c:pt>
                <c:pt idx="2">
                  <c:v>0.919531139145805</c:v>
                </c:pt>
                <c:pt idx="3">
                  <c:v>0.941531139145805</c:v>
                </c:pt>
                <c:pt idx="4">
                  <c:v>0.960531139145805</c:v>
                </c:pt>
                <c:pt idx="5">
                  <c:v>0.955531139145804</c:v>
                </c:pt>
                <c:pt idx="6">
                  <c:v>0.936031139145805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"CEI 60193"</c:f>
              <c:strCache>
                <c:ptCount val="1"/>
                <c:pt idx="0">
                  <c:v>CEI 60193</c:v>
                </c:pt>
              </c:strCache>
            </c:strRef>
          </c:tx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Feuil1!$P$60:$P$66</c:f>
              <c:numCache>
                <c:formatCode>General</c:formatCode>
                <c:ptCount val="7"/>
                <c:pt idx="0">
                  <c:v>46.4278125984034</c:v>
                </c:pt>
                <c:pt idx="1">
                  <c:v>70.3983866514448</c:v>
                </c:pt>
                <c:pt idx="2">
                  <c:v>92.3464281996672</c:v>
                </c:pt>
                <c:pt idx="3">
                  <c:v>113.485456745962</c:v>
                </c:pt>
                <c:pt idx="4">
                  <c:v>135.089667768365</c:v>
                </c:pt>
                <c:pt idx="5">
                  <c:v>153.579178733347</c:v>
                </c:pt>
                <c:pt idx="6">
                  <c:v>169.227031529057</c:v>
                </c:pt>
              </c:numCache>
            </c:numRef>
          </c:xVal>
          <c:yVal>
            <c:numRef>
              <c:f>Feuil1!$U$60:$U$66</c:f>
              <c:numCache>
                <c:formatCode>General</c:formatCode>
                <c:ptCount val="7"/>
                <c:pt idx="0">
                  <c:v>0.765176208339119</c:v>
                </c:pt>
                <c:pt idx="1">
                  <c:v>0.870176208339119</c:v>
                </c:pt>
                <c:pt idx="2">
                  <c:v>0.913176208339119</c:v>
                </c:pt>
                <c:pt idx="3">
                  <c:v>0.935176208339119</c:v>
                </c:pt>
                <c:pt idx="4">
                  <c:v>0.954176208339119</c:v>
                </c:pt>
                <c:pt idx="5">
                  <c:v>0.949176208339119</c:v>
                </c:pt>
                <c:pt idx="6">
                  <c:v>0.929676208339119</c:v>
                </c:pt>
              </c:numCache>
            </c:numRef>
          </c:yVal>
          <c:smooth val="1"/>
        </c:ser>
        <c:axId val="88623427"/>
        <c:axId val="56026460"/>
      </c:scatterChart>
      <c:valAx>
        <c:axId val="88623427"/>
        <c:scaling>
          <c:orientation val="minMax"/>
          <c:min val="4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595959"/>
                    </a:solidFill>
                    <a:latin typeface="Calibri"/>
                  </a:rPr>
                  <a:t>Puissance de la turbine en MW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6026460"/>
        <c:crosses val="autoZero"/>
        <c:crossBetween val="midCat"/>
      </c:valAx>
      <c:valAx>
        <c:axId val="56026460"/>
        <c:scaling>
          <c:orientation val="minMax"/>
          <c:max val="1"/>
          <c:min val="0.7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595959"/>
                    </a:solidFill>
                    <a:latin typeface="Calibri"/>
                  </a:rPr>
                  <a:t>Rendement de la turbine en %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8623427"/>
        <c:crosses val="autoZero"/>
        <c:crossBetween val="midCat"/>
      </c:valAx>
      <c:spPr>
        <a:noFill/>
        <a:ln>
          <a:noFill/>
        </a:ln>
      </c:spPr>
    </c:plotArea>
    <c:legend>
      <c:layout>
        <c:manualLayout>
          <c:xMode val="edge"/>
          <c:yMode val="edge"/>
          <c:x val="0.643342547800046"/>
          <c:y val="0.497790632280871"/>
          <c:w val="0.241951275701204"/>
          <c:h val="0.287642616101559"/>
        </c:manualLayout>
      </c:layout>
      <c:spPr>
        <a:noFill/>
        <a:ln>
          <a:noFill/>
        </a:ln>
      </c:spPr>
      <c:txPr>
        <a:bodyPr/>
        <a:lstStyle/>
        <a:p>
          <a:pPr>
            <a:defRPr b="1" sz="105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<Relationship Id="rId2" Type="http://schemas.openxmlformats.org/officeDocument/2006/relationships/image" Target="../media/image10.wmf"/><Relationship Id="rId3" Type="http://schemas.openxmlformats.org/officeDocument/2006/relationships/chart" Target="../charts/chart3.xml"/><Relationship Id="rId4" Type="http://schemas.openxmlformats.org/officeDocument/2006/relationships/image" Target="../media/image11.png"/><Relationship Id="rId5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299520</xdr:colOff>
      <xdr:row>40</xdr:row>
      <xdr:rowOff>81720</xdr:rowOff>
    </xdr:from>
    <xdr:to>
      <xdr:col>11</xdr:col>
      <xdr:colOff>259200</xdr:colOff>
      <xdr:row>46</xdr:row>
      <xdr:rowOff>62640</xdr:rowOff>
    </xdr:to>
    <xdr:pic>
      <xdr:nvPicPr>
        <xdr:cNvPr id="0" name="Image 5" descr=""/>
        <xdr:cNvPicPr/>
      </xdr:nvPicPr>
      <xdr:blipFill>
        <a:blip r:embed="rId1"/>
        <a:stretch/>
      </xdr:blipFill>
      <xdr:spPr>
        <a:xfrm>
          <a:off x="6952320" y="8629920"/>
          <a:ext cx="2293200" cy="103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133920</xdr:colOff>
      <xdr:row>46</xdr:row>
      <xdr:rowOff>114120</xdr:rowOff>
    </xdr:from>
    <xdr:to>
      <xdr:col>11</xdr:col>
      <xdr:colOff>683640</xdr:colOff>
      <xdr:row>51</xdr:row>
      <xdr:rowOff>56520</xdr:rowOff>
    </xdr:to>
    <xdr:pic>
      <xdr:nvPicPr>
        <xdr:cNvPr id="1" name="Image 6" descr=""/>
        <xdr:cNvPicPr/>
      </xdr:nvPicPr>
      <xdr:blipFill>
        <a:blip r:embed="rId2"/>
        <a:stretch/>
      </xdr:blipFill>
      <xdr:spPr>
        <a:xfrm>
          <a:off x="6786720" y="9713880"/>
          <a:ext cx="2883240" cy="81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247680</xdr:colOff>
      <xdr:row>67</xdr:row>
      <xdr:rowOff>67680</xdr:rowOff>
    </xdr:from>
    <xdr:to>
      <xdr:col>9</xdr:col>
      <xdr:colOff>589320</xdr:colOff>
      <xdr:row>92</xdr:row>
      <xdr:rowOff>165960</xdr:rowOff>
    </xdr:to>
    <xdr:graphicFrame>
      <xdr:nvGraphicFramePr>
        <xdr:cNvPr id="2" name="Graphique 7"/>
        <xdr:cNvGraphicFramePr/>
      </xdr:nvGraphicFramePr>
      <xdr:xfrm>
        <a:off x="1751040" y="13347720"/>
        <a:ext cx="6242760" cy="4479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155880</xdr:colOff>
      <xdr:row>7</xdr:row>
      <xdr:rowOff>88200</xdr:rowOff>
    </xdr:from>
    <xdr:to>
      <xdr:col>13</xdr:col>
      <xdr:colOff>56520</xdr:colOff>
      <xdr:row>21</xdr:row>
      <xdr:rowOff>130680</xdr:rowOff>
    </xdr:to>
    <xdr:pic>
      <xdr:nvPicPr>
        <xdr:cNvPr id="3" name="Image 8" descr=""/>
        <xdr:cNvPicPr/>
      </xdr:nvPicPr>
      <xdr:blipFill>
        <a:blip r:embed="rId4"/>
        <a:stretch/>
      </xdr:blipFill>
      <xdr:spPr>
        <a:xfrm>
          <a:off x="6808680" y="1681920"/>
          <a:ext cx="3737880" cy="3657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232920</xdr:colOff>
      <xdr:row>36</xdr:row>
      <xdr:rowOff>36360</xdr:rowOff>
    </xdr:from>
    <xdr:to>
      <xdr:col>11</xdr:col>
      <xdr:colOff>450720</xdr:colOff>
      <xdr:row>39</xdr:row>
      <xdr:rowOff>76320</xdr:rowOff>
    </xdr:to>
    <xdr:pic>
      <xdr:nvPicPr>
        <xdr:cNvPr id="4" name="Image 1" descr=""/>
        <xdr:cNvPicPr/>
      </xdr:nvPicPr>
      <xdr:blipFill>
        <a:blip r:embed="rId5"/>
        <a:stretch/>
      </xdr:blipFill>
      <xdr:spPr>
        <a:xfrm>
          <a:off x="6885720" y="7883640"/>
          <a:ext cx="2551320" cy="56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AMJ6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10.65"/>
    <col collapsed="false" customWidth="true" hidden="false" outlineLevel="0" max="3" min="3" style="0" width="19.7"/>
    <col collapsed="false" customWidth="true" hidden="false" outlineLevel="0" max="9" min="4" style="0" width="10.65"/>
    <col collapsed="false" customWidth="true" hidden="false" outlineLevel="0" max="10" min="10" style="0" width="11.76"/>
    <col collapsed="false" customWidth="true" hidden="false" outlineLevel="0" max="1023" min="11" style="0" width="10.65"/>
    <col collapsed="false" customWidth="false" hidden="false" outlineLevel="0" max="1025" min="1024" style="0" width="11.52"/>
  </cols>
  <sheetData>
    <row r="3" customFormat="false" ht="19.7" hidden="false" customHeight="false" outlineLevel="0" collapsed="false">
      <c r="B3" s="1" t="s">
        <v>0</v>
      </c>
    </row>
    <row r="4" customFormat="false" ht="19.4" hidden="false" customHeight="false" outlineLevel="0" collapsed="false">
      <c r="B4" s="2" t="s">
        <v>1</v>
      </c>
    </row>
    <row r="5" customFormat="false" ht="19.7" hidden="false" customHeight="false" outlineLevel="0" collapsed="false">
      <c r="B5" s="1" t="s">
        <v>2</v>
      </c>
    </row>
    <row r="6" customFormat="false" ht="19.4" hidden="false" customHeight="false" outlineLevel="0" collapsed="false">
      <c r="B6" s="3" t="s">
        <v>3</v>
      </c>
    </row>
    <row r="7" customFormat="false" ht="19.7" hidden="false" customHeight="false" outlineLevel="0" collapsed="false">
      <c r="B7" s="1" t="s">
        <v>4</v>
      </c>
    </row>
    <row r="8" customFormat="false" ht="23.1" hidden="false" customHeight="false" outlineLevel="0" collapsed="false">
      <c r="B8" s="2" t="s">
        <v>5</v>
      </c>
    </row>
    <row r="9" s="4" customFormat="true" ht="23.7" hidden="false" customHeight="true" outlineLevel="0" collapsed="false">
      <c r="D9" s="5" t="s">
        <v>6</v>
      </c>
      <c r="AMJ9" s="0"/>
    </row>
    <row r="10" customFormat="false" ht="17.15" hidden="false" customHeight="false" outlineLevel="0" collapsed="false">
      <c r="D10" s="6" t="s">
        <v>7</v>
      </c>
    </row>
    <row r="11" customFormat="false" ht="19.7" hidden="false" customHeight="false" outlineLevel="0" collapsed="false">
      <c r="D11" s="7" t="s">
        <v>8</v>
      </c>
    </row>
    <row r="12" customFormat="false" ht="20.85" hidden="false" customHeight="false" outlineLevel="0" collapsed="false">
      <c r="D12" s="8" t="s">
        <v>9</v>
      </c>
    </row>
    <row r="13" customFormat="false" ht="19.7" hidden="false" customHeight="false" outlineLevel="0" collapsed="false">
      <c r="D13" s="7" t="s">
        <v>10</v>
      </c>
    </row>
    <row r="14" customFormat="false" ht="20.85" hidden="false" customHeight="false" outlineLevel="0" collapsed="false">
      <c r="D14" s="6" t="s">
        <v>11</v>
      </c>
    </row>
    <row r="15" customFormat="false" ht="19.7" hidden="false" customHeight="false" outlineLevel="0" collapsed="false">
      <c r="D15" s="6" t="s">
        <v>12</v>
      </c>
    </row>
    <row r="16" customFormat="false" ht="19.4" hidden="false" customHeight="false" outlineLevel="0" collapsed="false">
      <c r="D16" s="2" t="s">
        <v>13</v>
      </c>
    </row>
    <row r="17" customFormat="false" ht="19.7" hidden="false" customHeight="false" outlineLevel="0" collapsed="false">
      <c r="D17" s="8" t="s">
        <v>14</v>
      </c>
    </row>
    <row r="18" customFormat="false" ht="19.4" hidden="false" customHeight="false" outlineLevel="0" collapsed="false">
      <c r="D18" s="2" t="s">
        <v>15</v>
      </c>
    </row>
    <row r="19" customFormat="false" ht="20.85" hidden="false" customHeight="false" outlineLevel="0" collapsed="false">
      <c r="D19" s="6" t="s">
        <v>16</v>
      </c>
    </row>
    <row r="20" customFormat="false" ht="20.85" hidden="false" customHeight="false" outlineLevel="0" collapsed="false">
      <c r="D20" s="6" t="s">
        <v>17</v>
      </c>
    </row>
    <row r="21" customFormat="false" ht="19.7" hidden="false" customHeight="false" outlineLevel="0" collapsed="false">
      <c r="D21" s="9" t="s">
        <v>18</v>
      </c>
    </row>
    <row r="33" customFormat="false" ht="13.8" hidden="false" customHeight="false" outlineLevel="0" collapsed="false">
      <c r="B33" s="10" t="s">
        <v>19</v>
      </c>
      <c r="C33" s="11" t="n">
        <v>0.35</v>
      </c>
      <c r="D33" s="12"/>
      <c r="E33" s="10" t="s">
        <v>20</v>
      </c>
      <c r="F33" s="11" t="n">
        <v>3.35</v>
      </c>
      <c r="G33" s="12"/>
      <c r="H33" s="12"/>
      <c r="I33" s="13"/>
      <c r="J33" s="14" t="s">
        <v>21</v>
      </c>
      <c r="K33" s="14" t="s">
        <v>22</v>
      </c>
      <c r="L33" s="14" t="s">
        <v>23</v>
      </c>
    </row>
    <row r="34" customFormat="false" ht="13.8" hidden="false" customHeight="false" outlineLevel="0" collapsed="false">
      <c r="B34" s="10" t="s">
        <v>24</v>
      </c>
      <c r="C34" s="11" t="n">
        <v>20</v>
      </c>
      <c r="D34" s="12"/>
      <c r="E34" s="10" t="s">
        <v>25</v>
      </c>
      <c r="F34" s="11" t="n">
        <v>150</v>
      </c>
      <c r="G34" s="12"/>
      <c r="H34" s="12"/>
      <c r="I34" s="13" t="s">
        <v>26</v>
      </c>
      <c r="J34" s="14" t="n">
        <v>1</v>
      </c>
      <c r="K34" s="14" t="n">
        <v>0.25</v>
      </c>
      <c r="L34" s="14" t="n">
        <v>0</v>
      </c>
    </row>
    <row r="35" customFormat="false" ht="14" hidden="false" customHeight="true" outlineLevel="0" collapsed="false">
      <c r="B35" s="10"/>
      <c r="C35" s="11"/>
      <c r="D35" s="12"/>
      <c r="E35" s="10" t="s">
        <v>27</v>
      </c>
      <c r="F35" s="11" t="n">
        <v>240</v>
      </c>
      <c r="G35" s="12"/>
      <c r="H35" s="12"/>
      <c r="I35" s="13" t="s">
        <v>28</v>
      </c>
      <c r="J35" s="14" t="n">
        <v>0.5</v>
      </c>
      <c r="K35" s="14" t="n">
        <v>0.2</v>
      </c>
      <c r="L35" s="14" t="n">
        <v>0.1</v>
      </c>
    </row>
    <row r="36" customFormat="false" ht="14.35" hidden="false" customHeight="true" outlineLevel="0" collapsed="false">
      <c r="B36" s="10" t="s">
        <v>29</v>
      </c>
      <c r="C36" s="11" t="n">
        <v>0.94</v>
      </c>
      <c r="D36" s="12"/>
      <c r="E36" s="10"/>
      <c r="F36" s="12"/>
      <c r="G36" s="12"/>
      <c r="H36" s="12"/>
      <c r="I36" s="13" t="s">
        <v>30</v>
      </c>
      <c r="J36" s="14" t="n">
        <v>0.7</v>
      </c>
      <c r="K36" s="14" t="n">
        <v>0.2</v>
      </c>
      <c r="L36" s="14" t="n">
        <v>0.1</v>
      </c>
    </row>
    <row r="37" customFormat="false" ht="13.8" hidden="false" customHeight="false" outlineLevel="0" collapsed="false">
      <c r="B37" s="10" t="s">
        <v>31</v>
      </c>
      <c r="C37" s="11" t="n">
        <v>62.3</v>
      </c>
      <c r="D37" s="12"/>
      <c r="E37" s="10"/>
      <c r="F37" s="12"/>
      <c r="G37" s="12"/>
      <c r="H37" s="12"/>
      <c r="I37" s="13"/>
      <c r="J37" s="14"/>
      <c r="K37" s="14"/>
      <c r="L37" s="14"/>
    </row>
    <row r="38" customFormat="false" ht="13.8" hidden="false" customHeight="false" outlineLevel="0" collapsed="false">
      <c r="B38" s="10" t="s">
        <v>32</v>
      </c>
      <c r="C38" s="15" t="n">
        <f aca="false">C37*SQRT(Hm)/Dm</f>
        <v>796.040199989925</v>
      </c>
      <c r="D38" s="12"/>
      <c r="E38" s="10"/>
      <c r="F38" s="12"/>
      <c r="G38" s="12"/>
      <c r="H38" s="12"/>
      <c r="I38" s="13"/>
      <c r="J38" s="13"/>
      <c r="K38" s="14"/>
      <c r="L38" s="13"/>
    </row>
    <row r="39" customFormat="false" ht="13.8" hidden="false" customHeight="false" outlineLevel="0" collapsed="false">
      <c r="B39" s="10" t="s">
        <v>33</v>
      </c>
      <c r="C39" s="16" t="n">
        <v>9.57E-007</v>
      </c>
      <c r="D39" s="12"/>
      <c r="E39" s="10"/>
      <c r="F39" s="12"/>
      <c r="G39" s="12"/>
      <c r="H39" s="12"/>
      <c r="I39" s="13"/>
      <c r="J39" s="13"/>
      <c r="K39" s="14"/>
      <c r="L39" s="13"/>
    </row>
    <row r="40" customFormat="false" ht="13.8" hidden="false" customHeight="false" outlineLevel="0" collapsed="false">
      <c r="B40" s="10" t="s">
        <v>34</v>
      </c>
      <c r="C40" s="15" t="n">
        <v>7000000</v>
      </c>
      <c r="D40" s="12"/>
      <c r="E40" s="10"/>
      <c r="F40" s="12"/>
      <c r="G40" s="12"/>
      <c r="H40" s="12"/>
      <c r="I40" s="13"/>
      <c r="J40" s="13"/>
      <c r="K40" s="14"/>
      <c r="L40" s="13"/>
    </row>
    <row r="41" customFormat="false" ht="13.8" hidden="false" customHeight="false" outlineLevel="0" collapsed="false">
      <c r="B41" s="10" t="s">
        <v>35</v>
      </c>
      <c r="C41" s="15" t="n">
        <f aca="false">(2*PI()*(nmax/60)*Dm/2)*Dm/ν</f>
        <v>5335286.84118227</v>
      </c>
      <c r="D41" s="12"/>
      <c r="E41" s="10" t="s">
        <v>36</v>
      </c>
      <c r="F41" s="12" t="n">
        <f aca="false">(2*PI()*(np/60)*Dp/2)*Dp/ν</f>
        <v>147362689.884687</v>
      </c>
      <c r="G41" s="12"/>
      <c r="H41" s="12"/>
      <c r="I41" s="17"/>
      <c r="J41" s="17"/>
      <c r="K41" s="17"/>
      <c r="L41" s="17"/>
    </row>
    <row r="42" customFormat="false" ht="13.8" hidden="false" customHeight="false" outlineLevel="0" collapsed="false">
      <c r="B42" s="10" t="s">
        <v>37</v>
      </c>
      <c r="C42" s="15" t="n">
        <v>0.7</v>
      </c>
      <c r="D42" s="12"/>
      <c r="E42" s="12"/>
      <c r="F42" s="12"/>
      <c r="G42" s="12"/>
      <c r="H42" s="12"/>
      <c r="I42" s="17"/>
      <c r="J42" s="17"/>
      <c r="K42" s="17"/>
      <c r="L42" s="17"/>
    </row>
    <row r="43" customFormat="false" ht="13.8" hidden="false" customHeight="false" outlineLevel="0" collapsed="false">
      <c r="B43" s="10"/>
      <c r="C43" s="12"/>
      <c r="D43" s="12"/>
      <c r="E43" s="12"/>
      <c r="F43" s="12"/>
      <c r="G43" s="12"/>
      <c r="H43" s="12"/>
      <c r="I43" s="17"/>
      <c r="J43" s="17"/>
      <c r="K43" s="17"/>
      <c r="L43" s="17"/>
    </row>
    <row r="44" customFormat="false" ht="13.8" hidden="false" customHeight="false" outlineLevel="0" collapsed="false">
      <c r="B44" s="10"/>
      <c r="C44" s="18" t="s">
        <v>38</v>
      </c>
      <c r="D44" s="18" t="s">
        <v>39</v>
      </c>
      <c r="E44" s="18" t="s">
        <v>40</v>
      </c>
      <c r="F44" s="18" t="s">
        <v>41</v>
      </c>
      <c r="G44" s="18" t="s">
        <v>42</v>
      </c>
      <c r="H44" s="18" t="s">
        <v>43</v>
      </c>
      <c r="I44" s="17"/>
      <c r="J44" s="17"/>
      <c r="K44" s="17"/>
      <c r="L44" s="17"/>
    </row>
    <row r="45" customFormat="false" ht="13.8" hidden="false" customHeight="false" outlineLevel="0" collapsed="false">
      <c r="B45" s="10" t="s">
        <v>26</v>
      </c>
      <c r="C45" s="19" t="n">
        <f aca="false">((Dp/Dm)^K34)*((Hp/Hm)^L34)</f>
        <v>1.7589123192517</v>
      </c>
      <c r="D45" s="19" t="n">
        <f aca="false">1-J34*(1-C45)</f>
        <v>1.7589123192517</v>
      </c>
      <c r="E45" s="20" t="n">
        <f aca="false">1-ηmax</f>
        <v>0.0600000000000001</v>
      </c>
      <c r="F45" s="20" t="n">
        <f aca="false">E45/D45</f>
        <v>0.0341119903154275</v>
      </c>
      <c r="G45" s="21" t="n">
        <f aca="false">1-F45</f>
        <v>0.965888009684572</v>
      </c>
      <c r="H45" s="21" t="n">
        <f aca="false">G45-ηmax</f>
        <v>0.0258880096845726</v>
      </c>
      <c r="I45" s="17"/>
      <c r="J45" s="17"/>
      <c r="K45" s="17"/>
      <c r="L45" s="17"/>
    </row>
    <row r="46" customFormat="false" ht="13.8" hidden="false" customHeight="false" outlineLevel="0" collapsed="false">
      <c r="B46" s="10" t="s">
        <v>28</v>
      </c>
      <c r="C46" s="19" t="n">
        <f aca="false">((Dp/Dm)^K35)*((Hp/Hm)^L35)</f>
        <v>1.92177030699789</v>
      </c>
      <c r="D46" s="19" t="n">
        <f aca="false">1-J35*(1-C46)</f>
        <v>1.46088515349894</v>
      </c>
      <c r="E46" s="20" t="n">
        <f aca="false">1-ηmax</f>
        <v>0.0600000000000001</v>
      </c>
      <c r="F46" s="20" t="n">
        <f aca="false">E46/D46</f>
        <v>0.0410709903213781</v>
      </c>
      <c r="G46" s="21" t="n">
        <f aca="false">1-F46</f>
        <v>0.958929009678622</v>
      </c>
      <c r="H46" s="21" t="n">
        <f aca="false">G46-ηmax</f>
        <v>0.018929009678622</v>
      </c>
      <c r="I46" s="22"/>
      <c r="J46" s="17"/>
      <c r="K46" s="17"/>
      <c r="L46" s="17"/>
    </row>
    <row r="47" customFormat="false" ht="13.8" hidden="false" customHeight="false" outlineLevel="0" collapsed="false">
      <c r="B47" s="10" t="s">
        <v>30</v>
      </c>
      <c r="C47" s="19" t="n">
        <f aca="false">((Dp/Dm)^K36)*((Hp/Hm)^L36)</f>
        <v>1.92177030699789</v>
      </c>
      <c r="D47" s="19" t="n">
        <f aca="false">1-J36*(1-C47)</f>
        <v>1.64523921489852</v>
      </c>
      <c r="E47" s="20" t="n">
        <f aca="false">1-ηmax</f>
        <v>0.0600000000000001</v>
      </c>
      <c r="F47" s="20" t="n">
        <f aca="false">E47/D47</f>
        <v>0.0364688608541955</v>
      </c>
      <c r="G47" s="21" t="n">
        <f aca="false">1-F47</f>
        <v>0.963531139145804</v>
      </c>
      <c r="H47" s="21" t="n">
        <f aca="false">G47-ηmax</f>
        <v>0.0235311391458045</v>
      </c>
      <c r="I47" s="22"/>
      <c r="J47" s="17"/>
      <c r="K47" s="17"/>
      <c r="L47" s="17"/>
    </row>
    <row r="48" customFormat="false" ht="13.8" hidden="false" customHeight="false" outlineLevel="0" collapsed="false">
      <c r="B48" s="10"/>
      <c r="C48" s="12"/>
      <c r="D48" s="12"/>
      <c r="E48" s="12"/>
      <c r="F48" s="12"/>
      <c r="G48" s="23"/>
      <c r="H48" s="12"/>
      <c r="I48" s="22"/>
      <c r="J48" s="17"/>
      <c r="K48" s="17"/>
      <c r="L48" s="17"/>
    </row>
    <row r="49" customFormat="false" ht="13.8" hidden="false" customHeight="false" outlineLevel="0" collapsed="false">
      <c r="B49" s="10"/>
      <c r="C49" s="12"/>
      <c r="D49" s="12"/>
      <c r="E49" s="12"/>
      <c r="F49" s="12"/>
      <c r="G49" s="23"/>
      <c r="H49" s="12"/>
      <c r="I49" s="22"/>
      <c r="J49" s="17"/>
      <c r="K49" s="17"/>
      <c r="L49" s="17"/>
    </row>
    <row r="50" customFormat="false" ht="13.8" hidden="false" customHeight="false" outlineLevel="0" collapsed="false">
      <c r="B50" s="10"/>
      <c r="C50" s="12"/>
      <c r="D50" s="12"/>
      <c r="E50" s="12"/>
      <c r="F50" s="12"/>
      <c r="G50" s="23"/>
      <c r="H50" s="12"/>
      <c r="I50" s="22"/>
      <c r="J50" s="17"/>
      <c r="K50" s="17"/>
      <c r="L50" s="17"/>
    </row>
    <row r="51" customFormat="false" ht="13.8" hidden="false" customHeight="false" outlineLevel="0" collapsed="false">
      <c r="B51" s="10"/>
      <c r="C51" s="24" t="s">
        <v>44</v>
      </c>
      <c r="D51" s="18" t="s">
        <v>43</v>
      </c>
      <c r="E51" s="12"/>
      <c r="F51" s="12"/>
      <c r="G51" s="23"/>
      <c r="H51" s="12"/>
      <c r="I51" s="22"/>
      <c r="J51" s="17"/>
      <c r="K51" s="17"/>
      <c r="L51" s="17"/>
    </row>
    <row r="52" customFormat="false" ht="13.8" hidden="false" customHeight="false" outlineLevel="0" collapsed="false">
      <c r="B52" s="10" t="s">
        <v>45</v>
      </c>
      <c r="C52" s="20" t="n">
        <f aca="false">(1-ηmax)/((Reref/ReoptM)^0.16+(1-Vref)/Vref)</f>
        <v>0.0407337496134386</v>
      </c>
      <c r="D52" s="25" t="n">
        <f aca="false">C52*((Reref/ReoptM)^0.16-(Reref/ReoptP)^0.16)</f>
        <v>0.0175260911252347</v>
      </c>
      <c r="E52" s="12"/>
      <c r="F52" s="12"/>
      <c r="G52" s="23"/>
      <c r="H52" s="12"/>
      <c r="I52" s="22"/>
      <c r="J52" s="17"/>
      <c r="K52" s="17"/>
      <c r="L52" s="17"/>
    </row>
    <row r="53" customFormat="false" ht="13.8" hidden="false" customHeight="false" outlineLevel="0" collapsed="false">
      <c r="E53" s="26"/>
      <c r="F53" s="26"/>
      <c r="G53" s="26"/>
      <c r="H53" s="26"/>
    </row>
    <row r="54" customFormat="false" ht="13.8" hidden="false" customHeight="false" outlineLevel="0" collapsed="false">
      <c r="E54" s="26"/>
      <c r="F54" s="26"/>
      <c r="G54" s="26"/>
      <c r="H54" s="26"/>
      <c r="I54" s="26"/>
    </row>
    <row r="57" customFormat="false" ht="13.8" hidden="false" customHeight="false" outlineLevel="0" collapsed="false">
      <c r="B57" s="27" t="s">
        <v>46</v>
      </c>
      <c r="C57" s="27"/>
      <c r="D57" s="27"/>
      <c r="E57" s="27"/>
      <c r="F57" s="27"/>
    </row>
    <row r="58" customFormat="false" ht="13.8" hidden="false" customHeight="false" outlineLevel="0" collapsed="false">
      <c r="D58" s="28" t="s">
        <v>47</v>
      </c>
      <c r="E58" s="28" t="s">
        <v>48</v>
      </c>
      <c r="F58" s="29" t="s">
        <v>49</v>
      </c>
      <c r="G58" s="30"/>
      <c r="H58" s="28" t="s">
        <v>26</v>
      </c>
      <c r="I58" s="28" t="s">
        <v>28</v>
      </c>
      <c r="J58" s="28" t="s">
        <v>30</v>
      </c>
      <c r="K58" s="28" t="s">
        <v>49</v>
      </c>
      <c r="L58" s="28" t="s">
        <v>50</v>
      </c>
      <c r="M58" s="28" t="s">
        <v>26</v>
      </c>
      <c r="N58" s="28" t="s">
        <v>28</v>
      </c>
      <c r="O58" s="28" t="s">
        <v>30</v>
      </c>
      <c r="P58" s="28" t="s">
        <v>51</v>
      </c>
      <c r="Q58" s="28" t="s">
        <v>50</v>
      </c>
      <c r="R58" s="28" t="s">
        <v>26</v>
      </c>
      <c r="S58" s="28" t="s">
        <v>28</v>
      </c>
      <c r="T58" s="28" t="s">
        <v>30</v>
      </c>
      <c r="U58" s="28" t="s">
        <v>51</v>
      </c>
    </row>
    <row r="59" customFormat="false" ht="13.8" hidden="false" customHeight="false" outlineLevel="0" collapsed="false">
      <c r="B59" s="31" t="s">
        <v>52</v>
      </c>
      <c r="C59" s="31" t="s">
        <v>53</v>
      </c>
      <c r="D59" s="31" t="s">
        <v>54</v>
      </c>
      <c r="E59" s="31" t="s">
        <v>55</v>
      </c>
      <c r="F59" s="31" t="s">
        <v>56</v>
      </c>
      <c r="G59" s="31" t="s">
        <v>43</v>
      </c>
      <c r="H59" s="31" t="s">
        <v>57</v>
      </c>
      <c r="I59" s="31" t="s">
        <v>57</v>
      </c>
      <c r="J59" s="31" t="s">
        <v>57</v>
      </c>
      <c r="K59" s="31" t="s">
        <v>57</v>
      </c>
      <c r="L59" s="31" t="s">
        <v>58</v>
      </c>
      <c r="M59" s="31" t="s">
        <v>58</v>
      </c>
      <c r="N59" s="31" t="s">
        <v>58</v>
      </c>
      <c r="O59" s="31" t="s">
        <v>58</v>
      </c>
      <c r="P59" s="31" t="s">
        <v>58</v>
      </c>
      <c r="Q59" s="28"/>
      <c r="R59" s="28"/>
      <c r="S59" s="28"/>
      <c r="T59" s="28"/>
      <c r="U59" s="28"/>
    </row>
    <row r="60" customFormat="false" ht="13.8" hidden="false" customHeight="false" outlineLevel="0" collapsed="false">
      <c r="B60" s="26" t="n">
        <v>65.6</v>
      </c>
      <c r="C60" s="26" t="n">
        <v>300</v>
      </c>
      <c r="D60" s="32" t="n">
        <v>0.748</v>
      </c>
      <c r="E60" s="33" t="n">
        <f aca="false">B60*SQRT(Hm)/Dm</f>
        <v>838.206053279921</v>
      </c>
      <c r="F60" s="34" t="n">
        <f aca="false">(2*PI()*(E60/60)*Dm/2)*Dm/ν</f>
        <v>5617894.33036207</v>
      </c>
      <c r="G60" s="35" t="n">
        <f aca="false">$C$52*((Reref/F60)^0.16-(Reref/ReoptP)^0.16)</f>
        <v>0.0171762083391187</v>
      </c>
      <c r="H60" s="36" t="n">
        <f aca="false">$D60+$H$45</f>
        <v>0.773888009684573</v>
      </c>
      <c r="I60" s="36" t="n">
        <f aca="false">$D60+$H$46</f>
        <v>0.766929009678622</v>
      </c>
      <c r="J60" s="36" t="n">
        <f aca="false">$D60+$H$47</f>
        <v>0.771531139145804</v>
      </c>
      <c r="K60" s="36" t="n">
        <f aca="false">$D60+G60</f>
        <v>0.765176208339119</v>
      </c>
      <c r="L60" s="37" t="n">
        <f aca="false">9810*Hp*$C60/1000*Dp^2*SQRT(Hp)*D60/1000000</f>
        <v>45.385629408141</v>
      </c>
      <c r="M60" s="37" t="n">
        <f aca="false">9810*Hp*$C60/1000*Dp^2*SQRT(Hp)*H60/1000000</f>
        <v>46.9564096403046</v>
      </c>
      <c r="N60" s="37" t="n">
        <f aca="false">9810*Hp*$C60/1000*Dp^2*SQRT(Hp)*I60/1000000</f>
        <v>46.5341655289125</v>
      </c>
      <c r="O60" s="37" t="n">
        <f aca="false">9810*Hp*$C60/1000*Dp^2*SQRT(Hp)*J60/1000000</f>
        <v>46.8134042220754</v>
      </c>
      <c r="P60" s="37" t="n">
        <f aca="false">9810*Hp*C60/1000*Dp^2*SQRT(Hp)*K60/1000000</f>
        <v>46.4278125984034</v>
      </c>
      <c r="Q60" s="38" t="n">
        <f aca="false">D60</f>
        <v>0.748</v>
      </c>
      <c r="R60" s="38" t="n">
        <f aca="false">H60</f>
        <v>0.773888009684573</v>
      </c>
      <c r="S60" s="38" t="n">
        <f aca="false">I60</f>
        <v>0.766929009678622</v>
      </c>
      <c r="T60" s="38" t="n">
        <f aca="false">J60</f>
        <v>0.771531139145804</v>
      </c>
      <c r="U60" s="38" t="n">
        <f aca="false">K60</f>
        <v>0.765176208339119</v>
      </c>
    </row>
    <row r="61" customFormat="false" ht="13.8" hidden="false" customHeight="false" outlineLevel="0" collapsed="false">
      <c r="B61" s="26" t="n">
        <v>65.6</v>
      </c>
      <c r="C61" s="26" t="n">
        <v>400</v>
      </c>
      <c r="D61" s="32" t="n">
        <v>0.853</v>
      </c>
      <c r="E61" s="33" t="n">
        <f aca="false">B61*SQRT(Hm)/Dm</f>
        <v>838.206053279921</v>
      </c>
      <c r="F61" s="34" t="n">
        <f aca="false">(2*PI()*(E61/60)*Dm/2)*Dm/ν</f>
        <v>5617894.33036207</v>
      </c>
      <c r="G61" s="35" t="n">
        <f aca="false">$C$52*((Reref/F61)^0.16-(Reref/ReoptP)^0.16)</f>
        <v>0.0171762083391187</v>
      </c>
      <c r="H61" s="36" t="n">
        <f aca="false">$D61+$H$45</f>
        <v>0.878888009684573</v>
      </c>
      <c r="I61" s="36" t="n">
        <f aca="false">$D61+$H$46</f>
        <v>0.871929009678622</v>
      </c>
      <c r="J61" s="36" t="n">
        <f aca="false">$D61+$H$47</f>
        <v>0.876531139145805</v>
      </c>
      <c r="K61" s="36" t="n">
        <f aca="false">$D61+G61</f>
        <v>0.870176208339119</v>
      </c>
      <c r="L61" s="37" t="n">
        <f aca="false">9810*Hp*$C61/1000*Dp^2*SQRT(Hp)*D61/1000000</f>
        <v>69.0088090644283</v>
      </c>
      <c r="M61" s="37" t="n">
        <f aca="false">9810*Hp*$C61/1000*Dp^2*SQRT(Hp)*H61/1000000</f>
        <v>71.1031827073131</v>
      </c>
      <c r="N61" s="37" t="n">
        <f aca="false">9810*Hp*$C61/1000*Dp^2*SQRT(Hp)*I61/1000000</f>
        <v>70.5401905587903</v>
      </c>
      <c r="O61" s="37" t="n">
        <f aca="false">9810*Hp*$C61/1000*Dp^2*SQRT(Hp)*J61/1000000</f>
        <v>70.9125088163408</v>
      </c>
      <c r="P61" s="37" t="n">
        <f aca="false">9810*Hp*C61/1000*Dp^2*SQRT(Hp)*K61/1000000</f>
        <v>70.3983866514448</v>
      </c>
      <c r="Q61" s="38" t="n">
        <f aca="false">D61</f>
        <v>0.853</v>
      </c>
      <c r="R61" s="38" t="n">
        <f aca="false">H61</f>
        <v>0.878888009684573</v>
      </c>
      <c r="S61" s="38" t="n">
        <f aca="false">I61</f>
        <v>0.871929009678622</v>
      </c>
      <c r="T61" s="38" t="n">
        <f aca="false">J61</f>
        <v>0.876531139145805</v>
      </c>
      <c r="U61" s="38" t="n">
        <f aca="false">K61</f>
        <v>0.870176208339119</v>
      </c>
    </row>
    <row r="62" customFormat="false" ht="13.8" hidden="false" customHeight="false" outlineLevel="0" collapsed="false">
      <c r="B62" s="26" t="n">
        <v>65.6</v>
      </c>
      <c r="C62" s="26" t="n">
        <v>500</v>
      </c>
      <c r="D62" s="32" t="n">
        <v>0.896</v>
      </c>
      <c r="E62" s="33" t="n">
        <f aca="false">B62*SQRT(Hm)/Dm</f>
        <v>838.206053279921</v>
      </c>
      <c r="F62" s="34" t="n">
        <f aca="false">(2*PI()*(E62/60)*Dm/2)*Dm/ν</f>
        <v>5617894.33036207</v>
      </c>
      <c r="G62" s="35" t="n">
        <f aca="false">$C$52*((Reref/F62)^0.16-(Reref/ReoptP)^0.16)</f>
        <v>0.0171762083391187</v>
      </c>
      <c r="H62" s="36" t="n">
        <f aca="false">$D62+$H$45</f>
        <v>0.921888009684573</v>
      </c>
      <c r="I62" s="36" t="n">
        <f aca="false">$D62+$H$46</f>
        <v>0.914929009678622</v>
      </c>
      <c r="J62" s="36" t="n">
        <f aca="false">$D62+$H$47</f>
        <v>0.919531139145805</v>
      </c>
      <c r="K62" s="36" t="n">
        <f aca="false">$D62+G62</f>
        <v>0.913176208339119</v>
      </c>
      <c r="L62" s="37" t="n">
        <f aca="false">9810*Hp*$C62/1000*Dp^2*SQRT(Hp)*D62/1000000</f>
        <v>90.6094562158965</v>
      </c>
      <c r="M62" s="37" t="n">
        <f aca="false">9810*Hp*$C62/1000*Dp^2*SQRT(Hp)*H62/1000000</f>
        <v>93.2274232695025</v>
      </c>
      <c r="N62" s="37" t="n">
        <f aca="false">9810*Hp*$C62/1000*Dp^2*SQRT(Hp)*I62/1000000</f>
        <v>92.523683083849</v>
      </c>
      <c r="O62" s="37" t="n">
        <f aca="false">9810*Hp*$C62/1000*Dp^2*SQRT(Hp)*J62/1000000</f>
        <v>92.9890809057871</v>
      </c>
      <c r="P62" s="37" t="n">
        <f aca="false">9810*Hp*C62/1000*Dp^2*SQRT(Hp)*K62/1000000</f>
        <v>92.3464281996672</v>
      </c>
      <c r="Q62" s="38" t="n">
        <f aca="false">D62</f>
        <v>0.896</v>
      </c>
      <c r="R62" s="38" t="n">
        <f aca="false">H62</f>
        <v>0.921888009684573</v>
      </c>
      <c r="S62" s="38" t="n">
        <f aca="false">I62</f>
        <v>0.914929009678622</v>
      </c>
      <c r="T62" s="38" t="n">
        <f aca="false">J62</f>
        <v>0.919531139145805</v>
      </c>
      <c r="U62" s="38" t="n">
        <f aca="false">K62</f>
        <v>0.913176208339119</v>
      </c>
    </row>
    <row r="63" customFormat="false" ht="13.8" hidden="false" customHeight="false" outlineLevel="0" collapsed="false">
      <c r="B63" s="26" t="n">
        <v>65.6</v>
      </c>
      <c r="C63" s="26" t="n">
        <v>600</v>
      </c>
      <c r="D63" s="32" t="n">
        <v>0.918</v>
      </c>
      <c r="E63" s="33" t="n">
        <f aca="false">B63*SQRT(Hm)/Dm</f>
        <v>838.206053279921</v>
      </c>
      <c r="F63" s="34" t="n">
        <f aca="false">(2*PI()*(E63/60)*Dm/2)*Dm/ν</f>
        <v>5617894.33036207</v>
      </c>
      <c r="G63" s="35" t="n">
        <f aca="false">$C$52*((Reref/F63)^0.16-(Reref/ReoptP)^0.16)</f>
        <v>0.0171762083391187</v>
      </c>
      <c r="H63" s="36" t="n">
        <f aca="false">$D63+$H$45</f>
        <v>0.943888009684573</v>
      </c>
      <c r="I63" s="36" t="n">
        <f aca="false">$D63+$H$46</f>
        <v>0.936929009678622</v>
      </c>
      <c r="J63" s="36" t="n">
        <f aca="false">$D63+$H$47</f>
        <v>0.941531139145805</v>
      </c>
      <c r="K63" s="36" t="n">
        <f aca="false">$D63+G63</f>
        <v>0.935176208339119</v>
      </c>
      <c r="L63" s="37" t="n">
        <f aca="false">9810*Hp*$C63/1000*Dp^2*SQRT(Hp)*D63/1000000</f>
        <v>111.401090365437</v>
      </c>
      <c r="M63" s="37" t="n">
        <f aca="false">9810*Hp*$C63/1000*Dp^2*SQRT(Hp)*H63/1000000</f>
        <v>114.542650829764</v>
      </c>
      <c r="N63" s="37" t="n">
        <f aca="false">9810*Hp*$C63/1000*Dp^2*SQRT(Hp)*I63/1000000</f>
        <v>113.69816260698</v>
      </c>
      <c r="O63" s="37" t="n">
        <f aca="false">9810*Hp*$C63/1000*Dp^2*SQRT(Hp)*J63/1000000</f>
        <v>114.256639993306</v>
      </c>
      <c r="P63" s="37" t="n">
        <f aca="false">9810*Hp*C63/1000*Dp^2*SQRT(Hp)*K63/1000000</f>
        <v>113.485456745962</v>
      </c>
      <c r="Q63" s="38" t="n">
        <f aca="false">D63</f>
        <v>0.918</v>
      </c>
      <c r="R63" s="38" t="n">
        <f aca="false">H63</f>
        <v>0.943888009684573</v>
      </c>
      <c r="S63" s="38" t="n">
        <f aca="false">I63</f>
        <v>0.936929009678622</v>
      </c>
      <c r="T63" s="38" t="n">
        <f aca="false">J63</f>
        <v>0.941531139145805</v>
      </c>
      <c r="U63" s="38" t="n">
        <f aca="false">K63</f>
        <v>0.935176208339119</v>
      </c>
    </row>
    <row r="64" customFormat="false" ht="13.8" hidden="false" customHeight="false" outlineLevel="0" collapsed="false">
      <c r="B64" s="26" t="n">
        <v>65.6</v>
      </c>
      <c r="C64" s="26" t="n">
        <v>700</v>
      </c>
      <c r="D64" s="32" t="n">
        <v>0.937</v>
      </c>
      <c r="E64" s="33" t="n">
        <f aca="false">B64*SQRT(Hm)/Dm</f>
        <v>838.206053279921</v>
      </c>
      <c r="F64" s="34" t="n">
        <f aca="false">(2*PI()*(E64/60)*Dm/2)*Dm/ν</f>
        <v>5617894.33036207</v>
      </c>
      <c r="G64" s="35" t="n">
        <f aca="false">$C$52*((Reref/F64)^0.16-(Reref/ReoptP)^0.16)</f>
        <v>0.0171762083391187</v>
      </c>
      <c r="H64" s="36" t="n">
        <f aca="false">$D64+$H$45</f>
        <v>0.962888009684573</v>
      </c>
      <c r="I64" s="36" t="n">
        <f aca="false">$D64+$H$46</f>
        <v>0.955929009678622</v>
      </c>
      <c r="J64" s="36" t="n">
        <f aca="false">$D64+$H$47</f>
        <v>0.960531139145805</v>
      </c>
      <c r="K64" s="36" t="n">
        <f aca="false">$D64+G64</f>
        <v>0.954176208339119</v>
      </c>
      <c r="L64" s="37" t="n">
        <f aca="false">9810*Hp*$C64/1000*Dp^2*SQRT(Hp)*D64/1000000</f>
        <v>132.657906991086</v>
      </c>
      <c r="M64" s="37" t="n">
        <f aca="false">9810*Hp*$C64/1000*Dp^2*SQRT(Hp)*H64/1000000</f>
        <v>136.323060866134</v>
      </c>
      <c r="N64" s="37" t="n">
        <f aca="false">9810*Hp*$C64/1000*Dp^2*SQRT(Hp)*I64/1000000</f>
        <v>135.337824606219</v>
      </c>
      <c r="O64" s="37" t="n">
        <f aca="false">9810*Hp*$C64/1000*Dp^2*SQRT(Hp)*J64/1000000</f>
        <v>135.989381556933</v>
      </c>
      <c r="P64" s="37" t="n">
        <f aca="false">9810*Hp*C64/1000*Dp^2*SQRT(Hp)*K64/1000000</f>
        <v>135.089667768365</v>
      </c>
      <c r="Q64" s="38" t="n">
        <f aca="false">D64</f>
        <v>0.937</v>
      </c>
      <c r="R64" s="38" t="n">
        <f aca="false">H64</f>
        <v>0.962888009684573</v>
      </c>
      <c r="S64" s="38" t="n">
        <f aca="false">I64</f>
        <v>0.955929009678622</v>
      </c>
      <c r="T64" s="38" t="n">
        <f aca="false">J64</f>
        <v>0.960531139145805</v>
      </c>
      <c r="U64" s="38" t="n">
        <f aca="false">K64</f>
        <v>0.954176208339119</v>
      </c>
    </row>
    <row r="65" customFormat="false" ht="13.8" hidden="false" customHeight="false" outlineLevel="0" collapsed="false">
      <c r="B65" s="26" t="n">
        <v>65.6</v>
      </c>
      <c r="C65" s="26" t="n">
        <v>800</v>
      </c>
      <c r="D65" s="32" t="n">
        <v>0.932</v>
      </c>
      <c r="E65" s="33" t="n">
        <f aca="false">B65*SQRT(Hm)/Dm</f>
        <v>838.206053279921</v>
      </c>
      <c r="F65" s="34" t="n">
        <f aca="false">(2*PI()*(E65/60)*Dm/2)*Dm/ν</f>
        <v>5617894.33036207</v>
      </c>
      <c r="G65" s="35" t="n">
        <f aca="false">$C$52*((Reref/F65)^0.16-(Reref/ReoptP)^0.16)</f>
        <v>0.0171762083391187</v>
      </c>
      <c r="H65" s="36" t="n">
        <f aca="false">$D65+$H$45</f>
        <v>0.957888009684573</v>
      </c>
      <c r="I65" s="36" t="n">
        <f aca="false">$D65+$H$46</f>
        <v>0.950929009678622</v>
      </c>
      <c r="J65" s="36" t="n">
        <f aca="false">$D65+$H$47</f>
        <v>0.955531139145804</v>
      </c>
      <c r="K65" s="36" t="n">
        <f aca="false">$D65+G65</f>
        <v>0.949176208339119</v>
      </c>
      <c r="L65" s="37" t="n">
        <f aca="false">9810*Hp*$C65/1000*Dp^2*SQRT(Hp)*D65/1000000</f>
        <v>150.800023559314</v>
      </c>
      <c r="M65" s="37" t="n">
        <f aca="false">9810*Hp*$C65/1000*Dp^2*SQRT(Hp)*H65/1000000</f>
        <v>154.988770845083</v>
      </c>
      <c r="N65" s="37" t="n">
        <f aca="false">9810*Hp*$C65/1000*Dp^2*SQRT(Hp)*I65/1000000</f>
        <v>153.862786548037</v>
      </c>
      <c r="O65" s="37" t="n">
        <f aca="false">9810*Hp*$C65/1000*Dp^2*SQRT(Hp)*J65/1000000</f>
        <v>154.607423063138</v>
      </c>
      <c r="P65" s="37" t="n">
        <f aca="false">9810*Hp*C65/1000*Dp^2*SQRT(Hp)*K65/1000000</f>
        <v>153.579178733347</v>
      </c>
      <c r="Q65" s="38" t="n">
        <f aca="false">D65</f>
        <v>0.932</v>
      </c>
      <c r="R65" s="38" t="n">
        <f aca="false">H65</f>
        <v>0.957888009684573</v>
      </c>
      <c r="S65" s="38" t="n">
        <f aca="false">I65</f>
        <v>0.950929009678622</v>
      </c>
      <c r="T65" s="38" t="n">
        <f aca="false">J65</f>
        <v>0.955531139145804</v>
      </c>
      <c r="U65" s="38" t="n">
        <f aca="false">K65</f>
        <v>0.949176208339119</v>
      </c>
    </row>
    <row r="66" customFormat="false" ht="13.8" hidden="false" customHeight="false" outlineLevel="0" collapsed="false">
      <c r="B66" s="26" t="n">
        <v>65.6</v>
      </c>
      <c r="C66" s="26" t="n">
        <v>900</v>
      </c>
      <c r="D66" s="32" t="n">
        <v>0.9125</v>
      </c>
      <c r="E66" s="33" t="n">
        <f aca="false">B66*SQRT(Hm)/Dm</f>
        <v>838.206053279921</v>
      </c>
      <c r="F66" s="34" t="n">
        <f aca="false">(2*PI()*(E66/60)*Dm/2)*Dm/ν</f>
        <v>5617894.33036207</v>
      </c>
      <c r="G66" s="35" t="n">
        <f aca="false">$C$52*((Reref/F66)^0.16-(Reref/ReoptP)^0.16)</f>
        <v>0.0171762083391187</v>
      </c>
      <c r="H66" s="36" t="n">
        <f aca="false">$D66+$H$45</f>
        <v>0.938388009684573</v>
      </c>
      <c r="I66" s="36" t="n">
        <f aca="false">$D66+$H$46</f>
        <v>0.931429009678622</v>
      </c>
      <c r="J66" s="36" t="n">
        <f aca="false">$D66+$H$47</f>
        <v>0.936031139145805</v>
      </c>
      <c r="K66" s="36" t="n">
        <f aca="false">$D66+G66</f>
        <v>0.929676208339119</v>
      </c>
      <c r="L66" s="37" t="n">
        <f aca="false">9810*Hp*$C66/1000*Dp^2*SQRT(Hp)*D66/1000000</f>
        <v>166.10048195827</v>
      </c>
      <c r="M66" s="37" t="n">
        <f aca="false">9810*Hp*$C66/1000*Dp^2*SQRT(Hp)*H66/1000000</f>
        <v>170.812822654761</v>
      </c>
      <c r="N66" s="37" t="n">
        <f aca="false">9810*Hp*$C66/1000*Dp^2*SQRT(Hp)*I66/1000000</f>
        <v>169.546090320585</v>
      </c>
      <c r="O66" s="37" t="n">
        <f aca="false">9810*Hp*$C66/1000*Dp^2*SQRT(Hp)*J66/1000000</f>
        <v>170.383806400073</v>
      </c>
      <c r="P66" s="37" t="n">
        <f aca="false">9810*Hp*C66/1000*Dp^2*SQRT(Hp)*K66/1000000</f>
        <v>169.227031529057</v>
      </c>
      <c r="Q66" s="38" t="n">
        <f aca="false">D66</f>
        <v>0.9125</v>
      </c>
      <c r="R66" s="38" t="n">
        <f aca="false">H66</f>
        <v>0.938388009684573</v>
      </c>
      <c r="S66" s="38" t="n">
        <f aca="false">I66</f>
        <v>0.931429009678622</v>
      </c>
      <c r="T66" s="38" t="n">
        <f aca="false">J66</f>
        <v>0.936031139145805</v>
      </c>
      <c r="U66" s="38" t="n">
        <f aca="false">K66</f>
        <v>0.929676208339119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2016-10-21T13:47:43Z</dcterms:created>
  <dc:creator>Michel Sabourin</dc:creator>
  <dc:description>Michel Sabourin 2021</dc:description>
  <dc:language>fr-CA</dc:language>
  <cp:lastModifiedBy>Michel Sabourin</cp:lastModifiedBy>
  <dcterms:modified xsi:type="dcterms:W3CDTF">2021-02-08T11:42:55Z</dcterms:modified>
  <cp:revision>4</cp:revision>
  <dc:subject/>
  <dc:title>Comparaison des méthodes de majoration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